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254087\OneDrive - Chubu Electric Power Co.,Inc\配電部\01_電力品質\02_適正電圧維持WG\SCコンサル\通知文書\"/>
    </mc:Choice>
  </mc:AlternateContent>
  <xr:revisionPtr revIDLastSave="0" documentId="13_ncr:1_{D3A13F88-EF2F-46C9-99F2-BAD906CEA6C9}" xr6:coauthVersionLast="47" xr6:coauthVersionMax="47" xr10:uidLastSave="{00000000-0000-0000-0000-000000000000}"/>
  <bookViews>
    <workbookView xWindow="28680" yWindow="-120" windowWidth="29040" windowHeight="15840" activeTab="1" xr2:uid="{DC64D013-4699-4110-9B27-BC52DA7B5B20}"/>
  </bookViews>
  <sheets>
    <sheet name="本ツールの使用方法" sheetId="7" r:id="rId1"/>
    <sheet name="適正なSC容量検討ツール" sheetId="6" r:id="rId2"/>
  </sheets>
  <definedNames>
    <definedName name="_xlnm.Print_Area" localSheetId="1">適正なSC容量検討ツール!$A:$M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G23" i="6" l="1"/>
  <c r="L19" i="6" l="1" a="1"/>
  <c r="L19" i="6" s="1"/>
  <c r="L16" i="6" a="1"/>
  <c r="L16" i="6" s="1"/>
  <c r="F30" i="6" l="1"/>
  <c r="F18" i="6" l="1"/>
  <c r="F34" i="6" s="1"/>
  <c r="F37" i="6" s="1"/>
  <c r="F23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<sst xmlns="http://schemas.openxmlformats.org/spreadsheetml/2006/main" count="68" uniqueCount="49">
  <si>
    <t>業種</t>
    <rPh sb="0" eb="2">
      <t>ギョウシュ</t>
    </rPh>
    <phoneticPr fontId="1"/>
  </si>
  <si>
    <t>区分</t>
    <rPh sb="0" eb="2">
      <t>クブン</t>
    </rPh>
    <phoneticPr fontId="1"/>
  </si>
  <si>
    <t>業務用</t>
    <rPh sb="0" eb="2">
      <t>ギョウム</t>
    </rPh>
    <rPh sb="2" eb="3">
      <t>ヨウ</t>
    </rPh>
    <phoneticPr fontId="1"/>
  </si>
  <si>
    <t>三相負荷</t>
    <rPh sb="0" eb="2">
      <t>サンソウ</t>
    </rPh>
    <rPh sb="2" eb="4">
      <t>フカ</t>
    </rPh>
    <phoneticPr fontId="1"/>
  </si>
  <si>
    <t>単相負荷</t>
    <rPh sb="0" eb="2">
      <t>タンソウ</t>
    </rPh>
    <rPh sb="2" eb="4">
      <t>フカ</t>
    </rPh>
    <phoneticPr fontId="1"/>
  </si>
  <si>
    <t>負荷全体</t>
    <rPh sb="0" eb="2">
      <t>フカ</t>
    </rPh>
    <rPh sb="2" eb="4">
      <t>ゼンタイ</t>
    </rPh>
    <phoneticPr fontId="1"/>
  </si>
  <si>
    <t>kVar</t>
    <phoneticPr fontId="1"/>
  </si>
  <si>
    <t>kVA</t>
    <phoneticPr fontId="1"/>
  </si>
  <si>
    <t>%</t>
    <phoneticPr fontId="1"/>
  </si>
  <si>
    <t>産業用</t>
    <rPh sb="0" eb="2">
      <t>サンギョウ</t>
    </rPh>
    <rPh sb="2" eb="3">
      <t>ヨウ</t>
    </rPh>
    <phoneticPr fontId="1"/>
  </si>
  <si>
    <t>＝</t>
    <phoneticPr fontId="1"/>
  </si>
  <si>
    <t>設備情報を入力</t>
    <rPh sb="0" eb="2">
      <t>セツビ</t>
    </rPh>
    <rPh sb="2" eb="4">
      <t>ジョウホウ</t>
    </rPh>
    <rPh sb="5" eb="7">
      <t>ニュウリョク</t>
    </rPh>
    <phoneticPr fontId="1"/>
  </si>
  <si>
    <t>①</t>
    <phoneticPr fontId="1"/>
  </si>
  <si>
    <t>③</t>
    <phoneticPr fontId="1"/>
  </si>
  <si>
    <t>改善後力率(cosθ)</t>
    <rPh sb="0" eb="2">
      <t>カイゼン</t>
    </rPh>
    <rPh sb="2" eb="3">
      <t>ゴ</t>
    </rPh>
    <rPh sb="3" eb="5">
      <t>リキリツ</t>
    </rPh>
    <phoneticPr fontId="1"/>
  </si>
  <si>
    <t>=</t>
    <phoneticPr fontId="1"/>
  </si>
  <si>
    <t>・お客さま情報入力</t>
    <rPh sb="5" eb="7">
      <t>ジョウホウ</t>
    </rPh>
    <rPh sb="7" eb="9">
      <t>ニュウリョク</t>
    </rPh>
    <phoneticPr fontId="1"/>
  </si>
  <si>
    <t>業種を選択　(産業用、業務用から選択)</t>
    <rPh sb="0" eb="2">
      <t>ギョウシュ</t>
    </rPh>
    <rPh sb="3" eb="5">
      <t>センタク</t>
    </rPh>
    <phoneticPr fontId="1"/>
  </si>
  <si>
    <r>
      <t>単相負荷の改善前力率（cosθ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1Φ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2">
      <t>タンソウ</t>
    </rPh>
    <rPh sb="2" eb="4">
      <t>フカ</t>
    </rPh>
    <rPh sb="5" eb="7">
      <t>カイゼン</t>
    </rPh>
    <rPh sb="7" eb="8">
      <t>マエ</t>
    </rPh>
    <rPh sb="8" eb="10">
      <t>リキリツ</t>
    </rPh>
    <phoneticPr fontId="1"/>
  </si>
  <si>
    <r>
      <t>三相負荷の改善前力率（cosθ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3Φ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2">
      <t>サンソウ</t>
    </rPh>
    <rPh sb="2" eb="4">
      <t>フカ</t>
    </rPh>
    <rPh sb="5" eb="7">
      <t>カイゼン</t>
    </rPh>
    <rPh sb="7" eb="8">
      <t>マエ</t>
    </rPh>
    <rPh sb="8" eb="10">
      <t>リキリツ</t>
    </rPh>
    <phoneticPr fontId="1"/>
  </si>
  <si>
    <t>平均力率[%]</t>
    <rPh sb="0" eb="2">
      <t>ヘイキン</t>
    </rPh>
    <rPh sb="2" eb="4">
      <t>リキリツ</t>
    </rPh>
    <phoneticPr fontId="1"/>
  </si>
  <si>
    <t>②</t>
    <phoneticPr fontId="1"/>
  </si>
  <si>
    <t>三相負荷（S3Φ）</t>
    <rPh sb="0" eb="2">
      <t>サンソウ</t>
    </rPh>
    <rPh sb="2" eb="4">
      <t>フカ</t>
    </rPh>
    <phoneticPr fontId="1"/>
  </si>
  <si>
    <t>単相変圧器の総容量</t>
    <rPh sb="0" eb="2">
      <t>タンソウ</t>
    </rPh>
    <rPh sb="2" eb="5">
      <t>ヘンアツキ</t>
    </rPh>
    <rPh sb="6" eb="9">
      <t>ソウヨウリョウ</t>
    </rPh>
    <phoneticPr fontId="1"/>
  </si>
  <si>
    <t>単相負荷（S1Φ）</t>
    <rPh sb="0" eb="2">
      <t>タンソウ</t>
    </rPh>
    <rPh sb="2" eb="4">
      <t>フカ</t>
    </rPh>
    <phoneticPr fontId="1"/>
  </si>
  <si>
    <t>　　※インバーター負荷を含んだ平均値</t>
    <rPh sb="9" eb="11">
      <t>フカ</t>
    </rPh>
    <rPh sb="12" eb="13">
      <t>フク</t>
    </rPh>
    <rPh sb="15" eb="18">
      <t>ヘイキンチ</t>
    </rPh>
    <phoneticPr fontId="1"/>
  </si>
  <si>
    <t>契約電力</t>
    <rPh sb="0" eb="2">
      <t>ケイヤク</t>
    </rPh>
    <rPh sb="2" eb="4">
      <t>デンリョク</t>
    </rPh>
    <phoneticPr fontId="1"/>
  </si>
  <si>
    <t>kW</t>
    <phoneticPr fontId="1"/>
  </si>
  <si>
    <t>必須入力箇所</t>
    <rPh sb="0" eb="2">
      <t>ヒッスウ</t>
    </rPh>
    <rPh sb="2" eb="4">
      <t>ニュウリョク</t>
    </rPh>
    <rPh sb="4" eb="6">
      <t>カショ</t>
    </rPh>
    <phoneticPr fontId="1"/>
  </si>
  <si>
    <t>任意入力箇所</t>
    <rPh sb="0" eb="2">
      <t>ニンイ</t>
    </rPh>
    <rPh sb="2" eb="4">
      <t>ニュウリョク</t>
    </rPh>
    <rPh sb="4" eb="6">
      <t>カショ</t>
    </rPh>
    <phoneticPr fontId="1"/>
  </si>
  <si>
    <t>SC総容量（Qs）</t>
    <rPh sb="2" eb="5">
      <t>ソウヨウリョウ</t>
    </rPh>
    <phoneticPr fontId="1"/>
  </si>
  <si>
    <t>三相変圧器の総容量</t>
    <rPh sb="0" eb="2">
      <t>サンソウ</t>
    </rPh>
    <rPh sb="2" eb="5">
      <t>ヘンアツキ</t>
    </rPh>
    <rPh sb="6" eb="9">
      <t>ソウヨウリョウ</t>
    </rPh>
    <phoneticPr fontId="1"/>
  </si>
  <si>
    <t>④</t>
    <phoneticPr fontId="1"/>
  </si>
  <si>
    <t>高圧受電設備規程の算定式に基づいた適正なSC容量は、</t>
    <rPh sb="9" eb="11">
      <t>サンテイ</t>
    </rPh>
    <rPh sb="11" eb="12">
      <t>シキ</t>
    </rPh>
    <rPh sb="17" eb="19">
      <t>テキセイ</t>
    </rPh>
    <rPh sb="22" eb="24">
      <t>ヨウリョウ</t>
    </rPh>
    <phoneticPr fontId="1"/>
  </si>
  <si>
    <t>入力不要箇所</t>
    <rPh sb="0" eb="2">
      <t>ニュウリョク</t>
    </rPh>
    <rPh sb="2" eb="4">
      <t>フヨウ</t>
    </rPh>
    <rPh sb="4" eb="6">
      <t>カショ</t>
    </rPh>
    <phoneticPr fontId="1"/>
  </si>
  <si>
    <t>表１　高圧受電設備規程の負荷力率の平均値</t>
    <rPh sb="0" eb="1">
      <t>ヒョウ</t>
    </rPh>
    <rPh sb="3" eb="5">
      <t>コウアツ</t>
    </rPh>
    <rPh sb="5" eb="9">
      <t>ジュデンセツビ</t>
    </rPh>
    <rPh sb="9" eb="11">
      <t>キテイ</t>
    </rPh>
    <rPh sb="12" eb="16">
      <t>フカリキリツ</t>
    </rPh>
    <rPh sb="17" eb="19">
      <t>ヘイキン</t>
    </rPh>
    <rPh sb="19" eb="20">
      <t>チ</t>
    </rPh>
    <phoneticPr fontId="1"/>
  </si>
  <si>
    <t>・適正容量計算（諸元）</t>
    <rPh sb="1" eb="3">
      <t>テキセイ</t>
    </rPh>
    <rPh sb="3" eb="5">
      <t>ヨウリョウ</t>
    </rPh>
    <rPh sb="5" eb="7">
      <t>ケイサン</t>
    </rPh>
    <rPh sb="8" eb="10">
      <t>ショゲン</t>
    </rPh>
    <phoneticPr fontId="1"/>
  </si>
  <si>
    <t>(※ 基本的には100%として計算)</t>
    <rPh sb="3" eb="6">
      <t>キホンテキ</t>
    </rPh>
    <rPh sb="15" eb="17">
      <t>ケイサン</t>
    </rPh>
    <phoneticPr fontId="1"/>
  </si>
  <si>
    <t>契約電力を変圧器容量の割合で按分した値を使用</t>
    <rPh sb="0" eb="2">
      <t>ケイヤク</t>
    </rPh>
    <rPh sb="2" eb="4">
      <t>デンリョク</t>
    </rPh>
    <rPh sb="5" eb="8">
      <t>ヘンアツキ</t>
    </rPh>
    <rPh sb="8" eb="10">
      <t>ヨウリョウ</t>
    </rPh>
    <rPh sb="11" eb="13">
      <t>ワリアイ</t>
    </rPh>
    <rPh sb="14" eb="16">
      <t>アンブン</t>
    </rPh>
    <rPh sb="18" eb="19">
      <t>アタイ</t>
    </rPh>
    <rPh sb="20" eb="22">
      <t>シヨウ</t>
    </rPh>
    <phoneticPr fontId="1"/>
  </si>
  <si>
    <t>適正なSC容量（Q）</t>
    <rPh sb="0" eb="2">
      <t>テキセイ</t>
    </rPh>
    <rPh sb="5" eb="7">
      <t>ヨウリョウ</t>
    </rPh>
    <phoneticPr fontId="1"/>
  </si>
  <si>
    <t>改善前力率が未入力の場合は表1の平均力率を使用➡</t>
    <rPh sb="0" eb="2">
      <t>カイゼン</t>
    </rPh>
    <rPh sb="2" eb="3">
      <t>マエ</t>
    </rPh>
    <rPh sb="3" eb="5">
      <t>リキリツ</t>
    </rPh>
    <rPh sb="6" eb="7">
      <t>ミ</t>
    </rPh>
    <rPh sb="7" eb="9">
      <t>ニュウリョク</t>
    </rPh>
    <rPh sb="10" eb="12">
      <t>バアイ</t>
    </rPh>
    <rPh sb="13" eb="14">
      <t>ヒョウ</t>
    </rPh>
    <rPh sb="16" eb="18">
      <t>ヘイキン</t>
    </rPh>
    <rPh sb="18" eb="20">
      <t>リキリツ</t>
    </rPh>
    <rPh sb="21" eb="23">
      <t>シヨウ</t>
    </rPh>
    <phoneticPr fontId="1"/>
  </si>
  <si>
    <t>改善前力率が未入力の場合は表1の平均力率を使用➡</t>
    <rPh sb="0" eb="2">
      <t>カイゼン</t>
    </rPh>
    <rPh sb="2" eb="3">
      <t>マエ</t>
    </rPh>
    <rPh sb="3" eb="5">
      <t>リキリツ</t>
    </rPh>
    <rPh sb="6" eb="9">
      <t>ミニュウリョク</t>
    </rPh>
    <rPh sb="10" eb="12">
      <t>バアイ</t>
    </rPh>
    <rPh sb="13" eb="14">
      <t>ヒョウ</t>
    </rPh>
    <rPh sb="16" eb="18">
      <t>ヘイキン</t>
    </rPh>
    <rPh sb="18" eb="20">
      <t>リキリツ</t>
    </rPh>
    <rPh sb="21" eb="23">
      <t>シヨウ</t>
    </rPh>
    <phoneticPr fontId="1"/>
  </si>
  <si>
    <t>・単相負荷の適正なSC容量</t>
    <rPh sb="1" eb="3">
      <t>タンソウ</t>
    </rPh>
    <rPh sb="3" eb="5">
      <t>フカ</t>
    </rPh>
    <rPh sb="6" eb="8">
      <t>テキセイ</t>
    </rPh>
    <rPh sb="11" eb="13">
      <t>ヨウリョウ</t>
    </rPh>
    <phoneticPr fontId="1"/>
  </si>
  <si>
    <t>・三相負荷の適正なSC容量</t>
    <rPh sb="1" eb="3">
      <t>サンソウ</t>
    </rPh>
    <rPh sb="3" eb="5">
      <t>フカ</t>
    </rPh>
    <rPh sb="6" eb="8">
      <t>テキセイ</t>
    </rPh>
    <rPh sb="11" eb="13">
      <t>ヨウリョウ</t>
    </rPh>
    <phoneticPr fontId="1"/>
  </si>
  <si>
    <t>・適正なSC容量(Q)</t>
    <rPh sb="1" eb="3">
      <t>テキセイ</t>
    </rPh>
    <rPh sb="6" eb="8">
      <t>ヨウリョウ</t>
    </rPh>
    <phoneticPr fontId="1"/>
  </si>
  <si>
    <r>
      <t xml:space="preserve">＜適正なSC容量検討ツールの使用方法＞
</t>
    </r>
    <r>
      <rPr>
        <b/>
        <sz val="12"/>
        <color theme="1"/>
        <rFont val="游ゴシック"/>
        <family val="3"/>
        <charset val="128"/>
        <scheme val="minor"/>
      </rPr>
      <t>・適正なSC容量検討ツールの概要</t>
    </r>
    <r>
      <rPr>
        <sz val="12"/>
        <color theme="1"/>
        <rFont val="游ゴシック"/>
        <family val="3"/>
        <charset val="128"/>
        <scheme val="minor"/>
      </rPr>
      <t xml:space="preserve">
　適正なSC容量検討ツール（以下、「本ツール」という。）は高圧受電設備規程（JEAC8011）資料1-1-7の計算式に基づき、
　受電設備の変圧器容量および契約容量から適正なSC容量を算定するツールです。</t>
    </r>
    <rPh sb="1" eb="3">
      <t>テキセイ</t>
    </rPh>
    <rPh sb="34" eb="36">
      <t>ガイヨウ</t>
    </rPh>
    <rPh sb="51" eb="53">
      <t>イカ</t>
    </rPh>
    <rPh sb="121" eb="123">
      <t>テキセイ</t>
    </rPh>
    <rPh sb="129" eb="131">
      <t>サンテイ</t>
    </rPh>
    <rPh sb="134" eb="136">
      <t>テキセイ</t>
    </rPh>
    <phoneticPr fontId="1"/>
  </si>
  <si>
    <t>適正なSC容量検討ツール</t>
    <rPh sb="0" eb="2">
      <t>テキセイ</t>
    </rPh>
    <rPh sb="5" eb="7">
      <t>ヨウリョウ</t>
    </rPh>
    <rPh sb="7" eb="9">
      <t>ケントウ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</si>
  <si>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＜本シートの使用方法＞</t>
    </r>
    <r>
      <rPr>
        <sz val="11"/>
        <color theme="1"/>
        <rFont val="游ゴシック"/>
        <family val="3"/>
        <charset val="128"/>
        <scheme val="minor"/>
      </rPr>
      <t xml:space="preserve">
１．必須入力箇所（契約電力、単相および三相変圧器の総容量）、任意入力箇所（単相負荷および三相負荷の改善前力率およびSC総容量）を入力下さい。
２．必須入力箇所および任意入力箇所を入力後、④にて適正なSC容量が算定されます。
※入力された情報（契約電力や変圧器容量）を基に負荷の皮相電力を想定し、高圧受電設備規程（JEAC8011）の算定式によりSC容量を算定しております。</t>
    </r>
    <rPh sb="1" eb="2">
      <t>ホン</t>
    </rPh>
    <rPh sb="6" eb="8">
      <t>シヨウ</t>
    </rPh>
    <rPh sb="8" eb="10">
      <t>ホウホウ</t>
    </rPh>
    <rPh sb="14" eb="16">
      <t>ヒッス</t>
    </rPh>
    <rPh sb="16" eb="18">
      <t>ニュウリョク</t>
    </rPh>
    <rPh sb="18" eb="20">
      <t>カショ</t>
    </rPh>
    <rPh sb="21" eb="23">
      <t>ケイヤク</t>
    </rPh>
    <rPh sb="23" eb="25">
      <t>デンリョク</t>
    </rPh>
    <rPh sb="26" eb="28">
      <t>タンソウ</t>
    </rPh>
    <rPh sb="31" eb="33">
      <t>サンソウ</t>
    </rPh>
    <rPh sb="33" eb="36">
      <t>ヘンアツキ</t>
    </rPh>
    <rPh sb="37" eb="40">
      <t>ソウヨウリョウ</t>
    </rPh>
    <rPh sb="42" eb="44">
      <t>ニンイ</t>
    </rPh>
    <rPh sb="44" eb="46">
      <t>ニュウリョク</t>
    </rPh>
    <rPh sb="46" eb="48">
      <t>カショ</t>
    </rPh>
    <rPh sb="51" eb="53">
      <t>フカ</t>
    </rPh>
    <rPh sb="58" eb="60">
      <t>フカ</t>
    </rPh>
    <rPh sb="61" eb="63">
      <t>カイゼン</t>
    </rPh>
    <rPh sb="63" eb="64">
      <t>マエ</t>
    </rPh>
    <rPh sb="64" eb="66">
      <t>リキリツ</t>
    </rPh>
    <rPh sb="71" eb="72">
      <t>ソウ</t>
    </rPh>
    <rPh sb="72" eb="74">
      <t>ヨウリョウ</t>
    </rPh>
    <rPh sb="76" eb="78">
      <t>ニュウリョク</t>
    </rPh>
    <rPh sb="78" eb="79">
      <t>クダ</t>
    </rPh>
    <rPh sb="85" eb="87">
      <t>ヒッス</t>
    </rPh>
    <rPh sb="87" eb="89">
      <t>ニュウリョク</t>
    </rPh>
    <rPh sb="89" eb="91">
      <t>カショ</t>
    </rPh>
    <rPh sb="94" eb="96">
      <t>ニンイ</t>
    </rPh>
    <rPh sb="96" eb="98">
      <t>ニュウリョク</t>
    </rPh>
    <rPh sb="98" eb="100">
      <t>カショ</t>
    </rPh>
    <rPh sb="101" eb="103">
      <t>ニュウリョク</t>
    </rPh>
    <rPh sb="103" eb="104">
      <t>ゴ</t>
    </rPh>
    <rPh sb="108" eb="110">
      <t>テキセイ</t>
    </rPh>
    <rPh sb="113" eb="115">
      <t>ヨウリョウ</t>
    </rPh>
    <rPh sb="116" eb="118">
      <t>サンテイ</t>
    </rPh>
    <rPh sb="123" eb="125">
      <t>ヨウリョウ</t>
    </rPh>
    <rPh sb="125" eb="127">
      <t>ニュウリョク</t>
    </rPh>
    <rPh sb="130" eb="132">
      <t>ジョウホウ</t>
    </rPh>
    <rPh sb="150" eb="152">
      <t>ヒソウ</t>
    </rPh>
    <rPh sb="152" eb="154">
      <t>デンリョク</t>
    </rPh>
    <phoneticPr fontId="1"/>
  </si>
  <si>
    <t>産業用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</si>
</sst>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vertAlign val="subscript"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DA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2" borderId="3" xfId="0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4" borderId="3" xfId="0" applyFill="1" applyBorder="1">
      <alignment vertical="center"/>
    </xf>
    <xf numFmtId="0" fontId="5" fillId="0" borderId="0" xfId="0" applyFont="1">
      <alignment vertical="center"/>
    </xf>
    <xf numFmtId="178" fontId="2" fillId="0" borderId="0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6" borderId="3" xfId="0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0" fillId="7" borderId="2" xfId="0" applyFill="1" applyBorder="1">
      <alignment vertical="center"/>
    </xf>
    <xf numFmtId="0" fontId="2" fillId="8" borderId="17" xfId="0" applyFont="1" applyFill="1" applyBorder="1">
      <alignment vertical="center"/>
    </xf>
    <xf numFmtId="0" fontId="0" fillId="8" borderId="18" xfId="0" applyFill="1" applyBorder="1">
      <alignment vertical="center"/>
    </xf>
    <xf numFmtId="0" fontId="0" fillId="8" borderId="19" xfId="0" applyFill="1" applyBorder="1">
      <alignment vertical="center"/>
    </xf>
    <xf numFmtId="0" fontId="0" fillId="8" borderId="20" xfId="0" applyFill="1" applyBorder="1">
      <alignment vertical="center"/>
    </xf>
    <xf numFmtId="0" fontId="0" fillId="8" borderId="21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22" xfId="0" applyFill="1" applyBorder="1">
      <alignment vertical="center"/>
    </xf>
    <xf numFmtId="0" fontId="2" fillId="8" borderId="23" xfId="0" applyFont="1" applyFill="1" applyBorder="1">
      <alignment vertical="center"/>
    </xf>
    <xf numFmtId="0" fontId="0" fillId="8" borderId="1" xfId="0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>
      <alignment vertical="center"/>
    </xf>
    <xf numFmtId="176" fontId="2" fillId="8" borderId="3" xfId="0" applyNumberFormat="1" applyFont="1" applyFill="1" applyBorder="1">
      <alignment vertical="center"/>
    </xf>
    <xf numFmtId="0" fontId="0" fillId="8" borderId="23" xfId="0" applyFill="1" applyBorder="1">
      <alignment vertical="center"/>
    </xf>
    <xf numFmtId="0" fontId="0" fillId="8" borderId="24" xfId="0" applyFill="1" applyBorder="1">
      <alignment vertical="center"/>
    </xf>
    <xf numFmtId="177" fontId="2" fillId="8" borderId="3" xfId="0" applyNumberFormat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8" fillId="8" borderId="0" xfId="0" applyFont="1" applyFill="1" applyBorder="1">
      <alignment vertical="center"/>
    </xf>
    <xf numFmtId="1" fontId="2" fillId="3" borderId="3" xfId="0" applyNumberFormat="1" applyFont="1" applyFill="1" applyBorder="1" applyProtection="1">
      <alignment vertical="center"/>
      <protection hidden="1"/>
    </xf>
    <xf numFmtId="178" fontId="2" fillId="5" borderId="3" xfId="0" applyNumberFormat="1" applyFont="1" applyFill="1" applyBorder="1" applyProtection="1">
      <alignment vertical="center"/>
      <protection hidden="1"/>
    </xf>
    <xf numFmtId="0" fontId="2" fillId="3" borderId="3" xfId="0" applyFont="1" applyFill="1" applyBorder="1" applyProtection="1">
      <alignment vertical="center"/>
      <protection hidden="1"/>
    </xf>
    <xf numFmtId="0" fontId="2" fillId="4" borderId="3" xfId="0" applyFont="1" applyFill="1" applyBorder="1" applyProtection="1">
      <alignment vertical="center"/>
      <protection locked="0"/>
    </xf>
    <xf numFmtId="0" fontId="2" fillId="4" borderId="4" xfId="0" applyFont="1" applyFill="1" applyBorder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DABFF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585786</xdr:colOff>
      <xdr:row>30</xdr:row>
      <xdr:rowOff>95250</xdr:rowOff>
    </xdr:from>
    <xdr:ext cx="288131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D5617138-81BC-4E5D-8A7C-6763FE6E7B63}"/>
                </a:ext>
              </a:extLst>
            </xdr:cNvPr>
            <xdr:cNvSpPr txBox="1"/>
          </xdr:nvSpPr>
          <xdr:spPr>
            <a:xfrm>
              <a:off x="6062661" y="4848225"/>
              <a:ext cx="288131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𝛷</m:t>
                        </m:r>
                      </m:sub>
                    </m:sSub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Φ</m:t>
                            </m:r>
                          </m:sub>
                        </m:sSub>
                      </m:e>
                    </m:func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func>
                                  <m:func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cos</m:t>
                                        </m:r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fName>
                                  <m:e>
                                    <m:sSub>
                                      <m:sSub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Φ</m:t>
                                        </m:r>
                                      </m:sub>
                                    </m:sSub>
                                  </m:e>
                                </m:func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rad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func>
                                  <m:func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cos</m:t>
                                        </m:r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fName>
                                  <m:e>
                                    <m:r>
                                      <a:rPr kumimoji="1" lang="ja-JP" alt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</m:func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D5617138-81BC-4E5D-8A7C-6763FE6E7B63}"/>
                </a:ext>
              </a:extLst>
            </xdr:cNvPr>
            <xdr:cNvSpPr txBox="1"/>
          </xdr:nvSpPr>
          <xdr:spPr>
            <a:xfrm>
              <a:off x="6062661" y="4848225"/>
              <a:ext cx="288131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𝑆_3𝛷  cos⁡〖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𝜃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_3Φ 〗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√(1/cos^2⁡〖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_3Φ 〗 −1)−√(1/cos^2⁡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−1))</a:t>
              </a:r>
              <a:endParaRPr kumimoji="1" lang="ja-JP" altLang="en-US" sz="1100" i="1"/>
            </a:p>
          </xdr:txBody>
        </xdr:sp>
      </mc:Fallback>
    </mc:AlternateContent>
    <xdr:clientData/>
  </xdr:oneCellAnchor>
  <xdr:oneCellAnchor>
    <xdr:from>
      <xdr:col>4</xdr:col>
      <xdr:colOff>671511</xdr:colOff>
      <xdr:row>26</xdr:row>
      <xdr:rowOff>95250</xdr:rowOff>
    </xdr:from>
    <xdr:ext cx="288131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B504A9D9-CA9D-4646-9816-A7C64BA6ED4B}"/>
                </a:ext>
              </a:extLst>
            </xdr:cNvPr>
            <xdr:cNvSpPr txBox="1"/>
          </xdr:nvSpPr>
          <xdr:spPr>
            <a:xfrm>
              <a:off x="6148386" y="3867150"/>
              <a:ext cx="288131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𝛷</m:t>
                        </m:r>
                      </m:sub>
                    </m:sSub>
                    <m:func>
                      <m:func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 panose="02040503050406030204" pitchFamily="18" charset="0"/>
                          </a:rPr>
                          <m:t>cos</m:t>
                        </m:r>
                      </m:fName>
                      <m:e>
                        <m:sSub>
                          <m:sSub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1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m:rPr>
                                <m:sty m:val="p"/>
                              </m:r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Φ</m:t>
                            </m:r>
                          </m:sub>
                        </m:sSub>
                      </m:e>
                    </m:func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func>
                                  <m:func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cos</m:t>
                                        </m:r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fName>
                                  <m:e>
                                    <m:sSub>
                                      <m:sSub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kumimoji="1" lang="ja-JP" altLang="en-U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𝜃</m:t>
                                        </m:r>
                                      </m:e>
                                      <m:sub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1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Φ</m:t>
                                        </m:r>
                                      </m:sub>
                                    </m:sSub>
                                  </m:e>
                                </m:func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rad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func>
                                  <m:func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sSup>
                                      <m:sSupPr>
                                        <m:ctrlP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kumimoji="1" lang="en-US" altLang="ja-JP" sz="1100" b="0" i="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cos</m:t>
                                        </m:r>
                                      </m:e>
                                      <m:sup>
                                        <m:r>
                                          <a:rPr kumimoji="1" lang="en-US" altLang="ja-JP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fName>
                                  <m:e>
                                    <m:r>
                                      <a:rPr kumimoji="1" lang="ja-JP" altLang="en-U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𝜃</m:t>
                                    </m:r>
                                  </m:e>
                                </m:func>
                              </m:den>
                            </m:f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B504A9D9-CA9D-4646-9816-A7C64BA6ED4B}"/>
                </a:ext>
              </a:extLst>
            </xdr:cNvPr>
            <xdr:cNvSpPr txBox="1"/>
          </xdr:nvSpPr>
          <xdr:spPr>
            <a:xfrm>
              <a:off x="6148386" y="3867150"/>
              <a:ext cx="2881314" cy="581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𝑆_1𝛷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cos⁡〖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𝜃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_1Φ 〗 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√(1/cos^2⁡〖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_1Φ 〗 −1)−√(1/cos^2⁡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 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−1))</a:t>
              </a:r>
              <a:endParaRPr kumimoji="1" lang="ja-JP" altLang="en-US" sz="1100" i="1"/>
            </a:p>
          </xdr:txBody>
        </xdr:sp>
      </mc:Fallback>
    </mc:AlternateContent>
    <xdr:clientData/>
  </xdr:oneCellAnchor>
  <xdr:oneCellAnchor>
    <xdr:from>
      <xdr:col>4</xdr:col>
      <xdr:colOff>552450</xdr:colOff>
      <xdr:row>35</xdr:row>
      <xdr:rowOff>28575</xdr:rowOff>
    </xdr:from>
    <xdr:ext cx="962025" cy="276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E976EF29-1056-4447-BBD3-4CCC8899CB28}"/>
                </a:ext>
              </a:extLst>
            </xdr:cNvPr>
            <xdr:cNvSpPr txBox="1"/>
          </xdr:nvSpPr>
          <xdr:spPr>
            <a:xfrm>
              <a:off x="6029325" y="5991225"/>
              <a:ext cx="96202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𝛷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𝛷</m:t>
                        </m:r>
                      </m:sub>
                    </m:sSub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E976EF29-1056-4447-BBD3-4CCC8899CB28}"/>
                </a:ext>
              </a:extLst>
            </xdr:cNvPr>
            <xdr:cNvSpPr txBox="1"/>
          </xdr:nvSpPr>
          <xdr:spPr>
            <a:xfrm>
              <a:off x="6029325" y="5991225"/>
              <a:ext cx="96202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𝑄_1𝛷+𝑄_3𝛷</a:t>
              </a:r>
              <a:endParaRPr kumimoji="1" lang="ja-JP" altLang="en-US" sz="1100" i="1"/>
            </a:p>
          </xdr:txBody>
        </xdr:sp>
      </mc:Fallback>
    </mc:AlternateContent>
    <xdr:clientData/>
  </xdr:oneCellAnchor>
  <xdr:oneCellAnchor>
    <xdr:from>
      <xdr:col>2</xdr:col>
      <xdr:colOff>891988</xdr:colOff>
      <xdr:row>27</xdr:row>
      <xdr:rowOff>7844</xdr:rowOff>
    </xdr:from>
    <xdr:ext cx="409575" cy="276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DFD3A1DD-0166-473D-A4EA-AFF744A7318D}"/>
                </a:ext>
              </a:extLst>
            </xdr:cNvPr>
            <xdr:cNvSpPr txBox="1"/>
          </xdr:nvSpPr>
          <xdr:spPr>
            <a:xfrm>
              <a:off x="2729753" y="7190815"/>
              <a:ext cx="40957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𝛷</m:t>
                        </m:r>
                      </m:sub>
                    </m:sSub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DFD3A1DD-0166-473D-A4EA-AFF744A7318D}"/>
                </a:ext>
              </a:extLst>
            </xdr:cNvPr>
            <xdr:cNvSpPr txBox="1"/>
          </xdr:nvSpPr>
          <xdr:spPr>
            <a:xfrm>
              <a:off x="2729753" y="7190815"/>
              <a:ext cx="40957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𝑄_1𝛷</a:t>
              </a:r>
              <a:endParaRPr kumimoji="1" lang="ja-JP" altLang="en-US" sz="1100" i="1"/>
            </a:p>
          </xdr:txBody>
        </xdr:sp>
      </mc:Fallback>
    </mc:AlternateContent>
    <xdr:clientData/>
  </xdr:oneCellAnchor>
  <xdr:oneCellAnchor>
    <xdr:from>
      <xdr:col>2</xdr:col>
      <xdr:colOff>891988</xdr:colOff>
      <xdr:row>31</xdr:row>
      <xdr:rowOff>0</xdr:rowOff>
    </xdr:from>
    <xdr:ext cx="409575" cy="276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45BC4D33-E748-4149-BD73-DAAF692E9E01}"/>
                </a:ext>
              </a:extLst>
            </xdr:cNvPr>
            <xdr:cNvSpPr txBox="1"/>
          </xdr:nvSpPr>
          <xdr:spPr>
            <a:xfrm>
              <a:off x="2729753" y="8146676"/>
              <a:ext cx="40957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𝑄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𝛷</m:t>
                        </m:r>
                      </m:sub>
                    </m:sSub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45BC4D33-E748-4149-BD73-DAAF692E9E01}"/>
                </a:ext>
              </a:extLst>
            </xdr:cNvPr>
            <xdr:cNvSpPr txBox="1"/>
          </xdr:nvSpPr>
          <xdr:spPr>
            <a:xfrm>
              <a:off x="2729753" y="8146676"/>
              <a:ext cx="40957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𝑄_3𝛷</a:t>
              </a:r>
              <a:endParaRPr kumimoji="1" lang="ja-JP" altLang="en-US" sz="1100" i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51AC-2816-4E62-866B-EB0B00AD3CB1}">
  <dimension ref="A1:W13"/>
  <sheetViews>
    <sheetView topLeftCell="B1" zoomScale="115" zoomScaleNormal="115" workbookViewId="0">
      <selection activeCell="J10" sqref="J10"/>
    </sheetView>
  </sheetViews>
  <sheetFormatPr defaultRowHeight="18.75" x14ac:dyDescent="0.4"/>
  <sheetData>
    <row r="1" spans="1:23" ht="19.5" thickBot="1" x14ac:dyDescent="0.45"/>
    <row r="2" spans="1:23" ht="18.75" customHeight="1" x14ac:dyDescent="0.4">
      <c r="B2" s="52" t="s">
        <v>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21"/>
      <c r="Q2" s="21"/>
      <c r="R2" s="21"/>
      <c r="S2" s="21"/>
      <c r="T2" s="21"/>
      <c r="U2" s="21"/>
      <c r="V2" s="21"/>
    </row>
    <row r="3" spans="1:23" ht="18.75" customHeight="1" x14ac:dyDescent="0.4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21"/>
      <c r="Q3" s="21"/>
      <c r="R3" s="21"/>
      <c r="S3" s="21"/>
      <c r="T3" s="21"/>
      <c r="U3" s="21"/>
      <c r="V3" s="21"/>
    </row>
    <row r="4" spans="1:23" ht="18.75" customHeight="1" x14ac:dyDescent="0.4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21"/>
      <c r="Q4" s="21"/>
      <c r="R4" s="21"/>
      <c r="S4" s="21"/>
      <c r="T4" s="21"/>
      <c r="U4" s="21"/>
      <c r="V4" s="21"/>
    </row>
    <row r="5" spans="1:23" ht="18.75" customHeight="1" x14ac:dyDescent="0.4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  <c r="P5" s="21"/>
      <c r="Q5" s="21"/>
      <c r="R5" s="21"/>
      <c r="S5" s="21"/>
      <c r="T5" s="21"/>
      <c r="U5" s="21"/>
      <c r="V5" s="21"/>
    </row>
    <row r="6" spans="1:23" ht="18.75" customHeight="1" thickBot="1" x14ac:dyDescent="0.45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21"/>
      <c r="Q6" s="21"/>
      <c r="R6" s="21"/>
      <c r="S6" s="21"/>
      <c r="T6" s="21"/>
      <c r="U6" s="21"/>
      <c r="V6" s="21"/>
    </row>
    <row r="7" spans="1:23" ht="18.75" customHeight="1" x14ac:dyDescent="0.4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3" ht="18.75" customHeight="1" x14ac:dyDescent="0.4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3" ht="18.75" customHeight="1" x14ac:dyDescent="0.4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3" ht="18.75" customHeight="1" x14ac:dyDescent="0.4">
      <c r="A10" s="18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18"/>
    </row>
    <row r="11" spans="1:23" ht="18.75" customHeight="1" x14ac:dyDescent="0.4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3" ht="18.75" customHeight="1" x14ac:dyDescent="0.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3" ht="18.75" customHeight="1" x14ac:dyDescent="0.4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</sheetData>
  <mergeCells count="1">
    <mergeCell ref="B2:O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C7E1-4349-420A-B510-A344ECB8D32D}">
  <sheetPr>
    <pageSetUpPr fitToPage="1"/>
  </sheetPr>
  <dimension ref="A1:M38"/>
  <sheetViews>
    <sheetView tabSelected="1" zoomScale="115" zoomScaleNormal="115" workbookViewId="0">
      <selection activeCell="K18" sqref="K18"/>
    </sheetView>
  </sheetViews>
  <sheetFormatPr defaultRowHeight="18.75" x14ac:dyDescent="0.4"/>
  <cols>
    <col min="1" max="4" width="12" customWidth="1"/>
    <col min="5" max="5" width="30" customWidth="1"/>
    <col min="6" max="23" width="12" customWidth="1"/>
  </cols>
  <sheetData>
    <row r="1" spans="1:13" ht="19.5" customHeight="1" thickBot="1" x14ac:dyDescent="0.45">
      <c r="A1" s="22" t="s">
        <v>46</v>
      </c>
      <c r="I1" s="13"/>
    </row>
    <row r="2" spans="1:13" ht="19.5" customHeight="1" x14ac:dyDescent="0.4">
      <c r="A2" s="61" t="s">
        <v>47</v>
      </c>
      <c r="B2" s="62"/>
      <c r="C2" s="62"/>
      <c r="D2" s="62"/>
      <c r="E2" s="62"/>
      <c r="F2" s="62"/>
      <c r="G2" s="62"/>
      <c r="H2" s="62"/>
      <c r="I2" s="62"/>
      <c r="J2" s="63"/>
    </row>
    <row r="3" spans="1:13" ht="19.5" customHeight="1" x14ac:dyDescent="0.4">
      <c r="A3" s="64"/>
      <c r="B3" s="65"/>
      <c r="C3" s="65"/>
      <c r="D3" s="65"/>
      <c r="E3" s="65"/>
      <c r="F3" s="65"/>
      <c r="G3" s="65"/>
      <c r="H3" s="65"/>
      <c r="I3" s="65"/>
      <c r="J3" s="66"/>
    </row>
    <row r="4" spans="1:13" ht="19.5" customHeight="1" x14ac:dyDescent="0.4">
      <c r="A4" s="64"/>
      <c r="B4" s="65"/>
      <c r="C4" s="65"/>
      <c r="D4" s="65"/>
      <c r="E4" s="65"/>
      <c r="F4" s="65"/>
      <c r="G4" s="65"/>
      <c r="H4" s="65"/>
      <c r="I4" s="65"/>
      <c r="J4" s="66"/>
    </row>
    <row r="5" spans="1:13" ht="19.5" customHeight="1" x14ac:dyDescent="0.4">
      <c r="A5" s="64"/>
      <c r="B5" s="65"/>
      <c r="C5" s="65"/>
      <c r="D5" s="65"/>
      <c r="E5" s="65"/>
      <c r="F5" s="65"/>
      <c r="G5" s="65"/>
      <c r="H5" s="65"/>
      <c r="I5" s="65"/>
      <c r="J5" s="66"/>
    </row>
    <row r="6" spans="1:13" ht="19.5" customHeight="1" thickBot="1" x14ac:dyDescent="0.45">
      <c r="A6" s="67"/>
      <c r="B6" s="68"/>
      <c r="C6" s="68"/>
      <c r="D6" s="68"/>
      <c r="E6" s="68"/>
      <c r="F6" s="68"/>
      <c r="G6" s="68"/>
      <c r="H6" s="68"/>
      <c r="I6" s="68"/>
      <c r="J6" s="69"/>
    </row>
    <row r="7" spans="1:13" ht="19.5" customHeight="1" x14ac:dyDescent="0.4">
      <c r="A7" s="50"/>
      <c r="B7" s="51"/>
      <c r="C7" s="51"/>
      <c r="D7" s="51"/>
      <c r="E7" s="51"/>
      <c r="F7" s="51"/>
      <c r="G7" s="51"/>
      <c r="H7" s="51"/>
      <c r="I7" s="51"/>
      <c r="J7" s="51"/>
    </row>
    <row r="8" spans="1:13" ht="19.5" customHeight="1" x14ac:dyDescent="0.4">
      <c r="A8" s="50"/>
      <c r="B8" s="51"/>
      <c r="C8" s="51"/>
      <c r="D8" s="51"/>
      <c r="E8" s="51"/>
      <c r="F8" s="51"/>
      <c r="G8" s="51"/>
      <c r="H8" s="51"/>
      <c r="I8" s="51"/>
      <c r="J8" s="51"/>
    </row>
    <row r="9" spans="1:13" ht="19.5" customHeight="1" thickBot="1" x14ac:dyDescent="0.45">
      <c r="A9" s="7"/>
      <c r="I9" s="13"/>
    </row>
    <row r="10" spans="1:13" ht="19.5" customHeight="1" thickBot="1" x14ac:dyDescent="0.45">
      <c r="A10" s="7"/>
      <c r="I10" s="11"/>
      <c r="J10" t="s">
        <v>28</v>
      </c>
    </row>
    <row r="11" spans="1:13" ht="19.5" customHeight="1" thickBot="1" x14ac:dyDescent="0.45">
      <c r="A11" s="7"/>
      <c r="B11" s="9" t="s">
        <v>16</v>
      </c>
      <c r="C11" s="10"/>
      <c r="I11" s="14"/>
      <c r="J11" t="s">
        <v>29</v>
      </c>
    </row>
    <row r="12" spans="1:13" ht="20.25" thickTop="1" thickBot="1" x14ac:dyDescent="0.45">
      <c r="B12" s="2" t="s">
        <v>12</v>
      </c>
      <c r="C12" s="3" t="s">
        <v>17</v>
      </c>
      <c r="D12" s="3"/>
      <c r="E12" s="4"/>
      <c r="F12" s="49" t="s">
        <v>48</v>
      </c>
      <c r="I12" s="19"/>
      <c r="J12" t="s">
        <v>34</v>
      </c>
    </row>
    <row r="13" spans="1:13" ht="19.5" thickBot="1" x14ac:dyDescent="0.45">
      <c r="B13" s="2"/>
      <c r="D13" s="3"/>
      <c r="E13" s="3" t="s">
        <v>26</v>
      </c>
      <c r="F13" s="47">
        <v>700</v>
      </c>
      <c r="G13" s="1" t="s">
        <v>27</v>
      </c>
    </row>
    <row r="14" spans="1:13" ht="19.5" thickBot="1" x14ac:dyDescent="0.45">
      <c r="B14" s="2" t="s">
        <v>21</v>
      </c>
      <c r="C14" s="5" t="s">
        <v>11</v>
      </c>
      <c r="D14" s="3"/>
      <c r="E14" s="6" t="s">
        <v>23</v>
      </c>
      <c r="F14" s="48">
        <v>800</v>
      </c>
      <c r="G14" s="1" t="s">
        <v>7</v>
      </c>
      <c r="H14" s="15"/>
    </row>
    <row r="15" spans="1:13" ht="19.5" thickBot="1" x14ac:dyDescent="0.45">
      <c r="D15" s="5"/>
      <c r="E15" s="4" t="s">
        <v>24</v>
      </c>
      <c r="F15" s="42">
        <f>IFERROR(F14/(F14+F17)*F13,"")</f>
        <v>560</v>
      </c>
      <c r="G15" s="1"/>
      <c r="H15" s="15" t="s">
        <v>38</v>
      </c>
    </row>
    <row r="16" spans="1:13" ht="21.75" thickBot="1" x14ac:dyDescent="0.45">
      <c r="B16" s="2"/>
      <c r="C16" s="12"/>
      <c r="D16" s="12"/>
      <c r="E16" s="4" t="s">
        <v>18</v>
      </c>
      <c r="F16" s="45"/>
      <c r="G16" s="1" t="s">
        <v>8</v>
      </c>
      <c r="H16" s="20" t="s">
        <v>40</v>
      </c>
      <c r="L16" s="8" cm="1">
        <f t="array" ref="L16">INDEX(H29:J34,MATCH(F12&amp;"単相負荷",H29:H34&amp;I29:I34,0),3)</f>
        <v>95</v>
      </c>
      <c r="M16" s="1" t="s">
        <v>8</v>
      </c>
    </row>
    <row r="17" spans="2:13" ht="19.5" thickBot="1" x14ac:dyDescent="0.45">
      <c r="B17" s="2"/>
      <c r="C17" s="1"/>
      <c r="D17" s="1"/>
      <c r="E17" s="4" t="s">
        <v>31</v>
      </c>
      <c r="F17" s="48">
        <v>200</v>
      </c>
      <c r="G17" s="1" t="s">
        <v>7</v>
      </c>
    </row>
    <row r="18" spans="2:13" ht="19.5" thickBot="1" x14ac:dyDescent="0.45">
      <c r="B18" s="2"/>
      <c r="C18" s="1"/>
      <c r="D18" s="1"/>
      <c r="E18" s="4" t="s">
        <v>22</v>
      </c>
      <c r="F18" s="42">
        <f>IFERROR(F17/(F14+F17)*F13,"")</f>
        <v>140</v>
      </c>
      <c r="G18" s="1"/>
      <c r="H18" s="15" t="s">
        <v>38</v>
      </c>
    </row>
    <row r="19" spans="2:13" ht="21.75" thickBot="1" x14ac:dyDescent="0.45">
      <c r="B19" s="2"/>
      <c r="C19" s="1"/>
      <c r="D19" s="1"/>
      <c r="E19" s="4" t="s">
        <v>19</v>
      </c>
      <c r="F19" s="45"/>
      <c r="G19" s="1" t="s">
        <v>8</v>
      </c>
      <c r="H19" s="20" t="s">
        <v>41</v>
      </c>
      <c r="L19" s="8" cm="1">
        <f t="array" ref="L19">INDEX(H29:J34,MATCH(F12&amp;"三相負荷",H29:H34&amp;I29:I34,0),3)</f>
        <v>86</v>
      </c>
      <c r="M19" s="1" t="s">
        <v>8</v>
      </c>
    </row>
    <row r="20" spans="2:13" ht="19.5" thickBot="1" x14ac:dyDescent="0.45">
      <c r="B20" s="2"/>
      <c r="C20" s="1"/>
      <c r="D20" s="1"/>
      <c r="E20" s="4" t="s">
        <v>30</v>
      </c>
      <c r="F20" s="46">
        <v>340</v>
      </c>
      <c r="G20" s="1"/>
      <c r="H20" s="15"/>
    </row>
    <row r="21" spans="2:13" ht="19.5" thickBot="1" x14ac:dyDescent="0.45">
      <c r="B21" s="2" t="s">
        <v>13</v>
      </c>
      <c r="C21" s="3" t="s">
        <v>14</v>
      </c>
      <c r="D21" s="3"/>
      <c r="E21" s="4"/>
      <c r="F21" s="44">
        <v>100</v>
      </c>
      <c r="G21" s="1" t="s">
        <v>8</v>
      </c>
      <c r="H21" s="15" t="s">
        <v>37</v>
      </c>
      <c r="K21" s="12"/>
      <c r="L21" s="1"/>
    </row>
    <row r="22" spans="2:13" ht="19.5" thickBot="1" x14ac:dyDescent="0.45">
      <c r="B22" s="2" t="s">
        <v>32</v>
      </c>
      <c r="C22" s="23" t="s">
        <v>39</v>
      </c>
      <c r="D22" s="5"/>
      <c r="E22" s="17"/>
      <c r="F22" s="16"/>
      <c r="G22" s="1"/>
    </row>
    <row r="23" spans="2:13" ht="19.5" thickBot="1" x14ac:dyDescent="0.45">
      <c r="E23" s="40" t="s">
        <v>33</v>
      </c>
      <c r="F23" s="43">
        <f>IFERROR(ROUND(F37,0),"")</f>
        <v>246</v>
      </c>
      <c r="G23" s="1" t="str">
        <f>"kvarとなります。"</f>
        <v>kvarとなります。</v>
      </c>
    </row>
    <row r="26" spans="2:13" ht="19.5" thickBot="1" x14ac:dyDescent="0.45">
      <c r="B26" s="25" t="s">
        <v>36</v>
      </c>
      <c r="C26" s="26"/>
      <c r="D26" s="27"/>
      <c r="E26" s="27"/>
      <c r="F26" s="27"/>
      <c r="G26" s="27"/>
      <c r="H26" s="27"/>
      <c r="I26" s="27"/>
      <c r="J26" s="27"/>
      <c r="K26" s="28"/>
    </row>
    <row r="27" spans="2:13" ht="19.5" thickTop="1" x14ac:dyDescent="0.4">
      <c r="B27" s="29"/>
      <c r="C27" s="30"/>
      <c r="D27" s="30"/>
      <c r="E27" s="30"/>
      <c r="F27" s="30"/>
      <c r="G27" s="30"/>
      <c r="H27" s="30"/>
      <c r="I27" s="34" t="s">
        <v>35</v>
      </c>
      <c r="J27" s="34"/>
      <c r="K27" s="31"/>
    </row>
    <row r="28" spans="2:13" x14ac:dyDescent="0.4">
      <c r="B28" s="32" t="s">
        <v>42</v>
      </c>
      <c r="C28" s="33"/>
      <c r="D28" s="33"/>
      <c r="E28" s="34" t="s">
        <v>15</v>
      </c>
      <c r="F28" s="30"/>
      <c r="G28" s="30"/>
      <c r="H28" s="24" t="s">
        <v>0</v>
      </c>
      <c r="I28" s="24" t="s">
        <v>1</v>
      </c>
      <c r="J28" s="24" t="s">
        <v>20</v>
      </c>
      <c r="K28" s="31"/>
    </row>
    <row r="29" spans="2:13" ht="19.5" thickBot="1" x14ac:dyDescent="0.45">
      <c r="B29" s="29"/>
      <c r="C29" s="30"/>
      <c r="D29" s="30"/>
      <c r="E29" s="34"/>
      <c r="F29" s="30"/>
      <c r="G29" s="30"/>
      <c r="H29" s="24" t="s">
        <v>2</v>
      </c>
      <c r="I29" s="24" t="s">
        <v>3</v>
      </c>
      <c r="J29" s="35">
        <v>93</v>
      </c>
      <c r="K29" s="31"/>
    </row>
    <row r="30" spans="2:13" ht="19.5" thickBot="1" x14ac:dyDescent="0.45">
      <c r="B30" s="29"/>
      <c r="C30" s="30"/>
      <c r="D30" s="30"/>
      <c r="E30" s="34" t="s">
        <v>15</v>
      </c>
      <c r="F30" s="36">
        <f>IFERROR(IF(F16="",F15*L16/100*(SQRT((1/(L16/100))^2-1)-SQRT((1/(F21/100))^2-1)),F15*F16/100*(SQRT((1/(F16/100))^2-1)-SQRT((1/(F21/100))^2-1))),"")</f>
        <v>174.85994395515505</v>
      </c>
      <c r="G30" s="30" t="s">
        <v>6</v>
      </c>
      <c r="H30" s="24" t="s">
        <v>2</v>
      </c>
      <c r="I30" s="24" t="s">
        <v>4</v>
      </c>
      <c r="J30" s="35">
        <v>97</v>
      </c>
      <c r="K30" s="31"/>
    </row>
    <row r="31" spans="2:13" x14ac:dyDescent="0.4">
      <c r="B31" s="29"/>
      <c r="C31" s="30"/>
      <c r="D31" s="30"/>
      <c r="E31" s="34"/>
      <c r="F31" s="30"/>
      <c r="G31" s="30"/>
      <c r="H31" s="24" t="s">
        <v>2</v>
      </c>
      <c r="I31" s="24" t="s">
        <v>5</v>
      </c>
      <c r="J31" s="35">
        <v>95</v>
      </c>
      <c r="K31" s="31"/>
    </row>
    <row r="32" spans="2:13" x14ac:dyDescent="0.4">
      <c r="B32" s="32" t="s">
        <v>43</v>
      </c>
      <c r="C32" s="33"/>
      <c r="D32" s="33"/>
      <c r="E32" s="34" t="s">
        <v>10</v>
      </c>
      <c r="F32" s="30"/>
      <c r="G32" s="30"/>
      <c r="H32" s="24" t="s">
        <v>9</v>
      </c>
      <c r="I32" s="24" t="s">
        <v>3</v>
      </c>
      <c r="J32" s="35">
        <v>86</v>
      </c>
      <c r="K32" s="31"/>
    </row>
    <row r="33" spans="2:11" ht="19.5" thickBot="1" x14ac:dyDescent="0.45">
      <c r="B33" s="29"/>
      <c r="C33" s="30"/>
      <c r="D33" s="30"/>
      <c r="E33" s="34"/>
      <c r="F33" s="30"/>
      <c r="G33" s="30"/>
      <c r="H33" s="24" t="s">
        <v>9</v>
      </c>
      <c r="I33" s="24" t="s">
        <v>4</v>
      </c>
      <c r="J33" s="35">
        <v>95</v>
      </c>
      <c r="K33" s="31"/>
    </row>
    <row r="34" spans="2:11" ht="19.5" thickBot="1" x14ac:dyDescent="0.45">
      <c r="B34" s="29"/>
      <c r="C34" s="30"/>
      <c r="D34" s="30"/>
      <c r="E34" s="34" t="s">
        <v>10</v>
      </c>
      <c r="F34" s="36">
        <f>IFERROR(IF(F19="",F18*L19/100*(SQRT((1/(L19/100))^2-1)-SQRT((1/(F21/100))^2-1)),F18*F19/100*(SQRT((1/(F19/100))^2-1)-SQRT((1/(F21/100))^2-1))),"")</f>
        <v>71.441164604169217</v>
      </c>
      <c r="G34" s="30" t="s">
        <v>6</v>
      </c>
      <c r="H34" s="24" t="s">
        <v>9</v>
      </c>
      <c r="I34" s="24" t="s">
        <v>5</v>
      </c>
      <c r="J34" s="35">
        <v>88</v>
      </c>
      <c r="K34" s="31"/>
    </row>
    <row r="35" spans="2:11" x14ac:dyDescent="0.4">
      <c r="B35" s="29"/>
      <c r="C35" s="30"/>
      <c r="D35" s="30"/>
      <c r="E35" s="34"/>
      <c r="F35" s="30"/>
      <c r="G35" s="30"/>
      <c r="H35" s="41" t="s">
        <v>25</v>
      </c>
      <c r="I35" s="30"/>
      <c r="J35" s="30"/>
      <c r="K35" s="31"/>
    </row>
    <row r="36" spans="2:11" ht="19.5" thickBot="1" x14ac:dyDescent="0.45">
      <c r="B36" s="32" t="s">
        <v>44</v>
      </c>
      <c r="C36" s="33"/>
      <c r="D36" s="33"/>
      <c r="E36" s="34" t="s">
        <v>10</v>
      </c>
      <c r="F36" s="30"/>
      <c r="G36" s="30"/>
      <c r="H36" s="30"/>
      <c r="I36" s="30"/>
      <c r="J36" s="30"/>
      <c r="K36" s="31"/>
    </row>
    <row r="37" spans="2:11" ht="19.5" thickBot="1" x14ac:dyDescent="0.45">
      <c r="B37" s="29"/>
      <c r="C37" s="30"/>
      <c r="D37" s="30"/>
      <c r="E37" s="34" t="s">
        <v>15</v>
      </c>
      <c r="F37" s="39">
        <f>IFERROR(IF(SUM(F30,F34)=0,"",SUM(F30,F34)),"")</f>
        <v>246.30110855932426</v>
      </c>
      <c r="G37" s="30" t="s">
        <v>6</v>
      </c>
      <c r="H37" s="30"/>
      <c r="I37" s="30"/>
      <c r="J37" s="30"/>
      <c r="K37" s="31"/>
    </row>
    <row r="38" spans="2:11" x14ac:dyDescent="0.4">
      <c r="B38" s="37"/>
      <c r="C38" s="33"/>
      <c r="D38" s="33"/>
      <c r="E38" s="33"/>
      <c r="F38" s="33"/>
      <c r="G38" s="33"/>
      <c r="H38" s="33"/>
      <c r="I38" s="33"/>
      <c r="J38" s="33"/>
      <c r="K38" s="38"/>
    </row>
  </sheetData>
  <sheetProtection algorithmName="SHA-512" hashValue="RQRRFORBAVXEHiT4CsgByzV8DmIR0XDQJBmjB7cOQMTyPC+gX9cATJqrx6tN6mUhIaBgBo0rzO7twdPwkyiYrQ==" saltValue="lER9UNiPTf6PBG/QkdX1qA==" spinCount="100000" sheet="1" objects="1" scenarios="1"/>
  <mergeCells count="1">
    <mergeCell ref="A2:J6"/>
  </mergeCells>
  <phoneticPr fontId="1"/>
  <dataValidations count="1">
    <dataValidation type="list" allowBlank="1" showInputMessage="1" showErrorMessage="1" sqref="F12" xr:uid="{5105A1A6-F121-4E03-BD9C-57346B7F24DF}">
      <formula1>"業務用,産業用"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本ツールの使用方法</vt:lpstr>
      <vt:lpstr>適正なSC容量検討ツール</vt:lpstr>
      <vt:lpstr>適正なSC容量検討ツール!Print_Area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適正SC容量検討ツール</dc:title>
  <dc:creator>中部電力パワーグリッド株式会社</dc:creator>
  <cp:lastPrinted>2025-06-26T04:14:08Z</cp:lastPrinted>
  <dcterms:created xsi:type="dcterms:W3CDTF">2024-01-29T08:19:49Z</dcterms:created>
  <dcterms:modified xsi:type="dcterms:W3CDTF">2025-06-30T08:12:09Z</dcterms:modified>
</cp:coreProperties>
</file>